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5" firstSheet="1" activeTab="2"/>
  </bookViews>
  <sheets>
    <sheet name="ЗАПОЛНИТЬ" sheetId="1" state="hidden" r:id="rId1"/>
    <sheet name="СВОД" sheetId="2" r:id="rId2"/>
    <sheet name="Липчанівський НВК" sheetId="3" r:id="rId3"/>
  </sheets>
  <definedNames>
    <definedName name="Excel_BuiltIn_Print_Area" localSheetId="2">#REF!</definedName>
    <definedName name="Excel_BuiltIn_Print_Area_8_1">#REF!</definedName>
    <definedName name="_xlnm.Print_Area" localSheetId="2">'Липчанівський НВК'!$A$1:$R$54</definedName>
    <definedName name="_xlnm.Print_Area" localSheetId="1">'СВОД'!$A$1:$E$51</definedName>
  </definedNames>
  <calcPr fullCalcOnLoad="1"/>
</workbook>
</file>

<file path=xl/sharedStrings.xml><?xml version="1.0" encoding="utf-8"?>
<sst xmlns="http://schemas.openxmlformats.org/spreadsheetml/2006/main" count="108" uniqueCount="79">
  <si>
    <t>Для свода</t>
  </si>
  <si>
    <t>Головний бухгалтер                                                                                                                  О.М. Рулевська</t>
  </si>
  <si>
    <t>Для штатного</t>
  </si>
  <si>
    <t xml:space="preserve">Головний бухгалтер </t>
  </si>
  <si>
    <t>О.М. Рулевська</t>
  </si>
  <si>
    <t>ЗАТВЕРДЖЕНО
Наказ Міністерства фінансів України 28.01.2002 № 57 
(у редакції наказу Міністерства фінансів України від 26.11.2012 № 1220)</t>
  </si>
  <si>
    <t>Затверджую</t>
  </si>
  <si>
    <t xml:space="preserve">штат у кількості </t>
  </si>
  <si>
    <t>штатних одиниць</t>
  </si>
  <si>
    <t>з місячним фондом заробітної плати за посадовими</t>
  </si>
  <si>
    <t>окладами</t>
  </si>
  <si>
    <t>(число, місяць, рік)</t>
  </si>
  <si>
    <t>М.П.</t>
  </si>
  <si>
    <t>(назва установи)</t>
  </si>
  <si>
    <t>№ з/п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</si>
  <si>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</si>
  <si>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</si>
  <si>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</si>
  <si>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за посадовими окладами (грн.)</t>
  </si>
  <si>
    <t>Директор</t>
  </si>
  <si>
    <t>Заступник директора з навчальної, навчально-виховної роботи</t>
  </si>
  <si>
    <t>Практичний психолог</t>
  </si>
  <si>
    <t>Бібліотекар</t>
  </si>
  <si>
    <t>Завідувач господарства</t>
  </si>
  <si>
    <t>Сестра медична з дієтичного харчування</t>
  </si>
  <si>
    <t>Водій</t>
  </si>
  <si>
    <t>Робітник з комплексного обслуговування й ремонту будівель</t>
  </si>
  <si>
    <t>Кухар</t>
  </si>
  <si>
    <t>Підсобний робітник</t>
  </si>
  <si>
    <t>Сторож</t>
  </si>
  <si>
    <t>Прибиральник службових приміщень</t>
  </si>
  <si>
    <t>Машиніст (кочегар) котельні (на опалювальний сезон)</t>
  </si>
  <si>
    <t>Музичний керівник</t>
  </si>
  <si>
    <t>Вихователь</t>
  </si>
  <si>
    <t>Сестра медична старша</t>
  </si>
  <si>
    <t>Помічник вихователя для дітей віком від 3 років</t>
  </si>
  <si>
    <t>Машиніст із прання та ремонту спецодягу (білизни)</t>
  </si>
  <si>
    <t>Разом</t>
  </si>
  <si>
    <t>х</t>
  </si>
  <si>
    <t>Всього</t>
  </si>
  <si>
    <t>Вчитель</t>
  </si>
  <si>
    <t>Липчанівський НВК</t>
  </si>
  <si>
    <t>(підпис)</t>
  </si>
  <si>
    <t>(ініціали і прізвище)</t>
  </si>
  <si>
    <t>Заступник директора з навчально-виховної роботи</t>
  </si>
  <si>
    <t>ЗАТВЕРДЖУЮ</t>
  </si>
  <si>
    <t>ТИПОВИЙ ШТАТНИЙ РОЗПИС</t>
  </si>
  <si>
    <t>штат у кількості</t>
  </si>
  <si>
    <t>відділ освіти Ізюмської РДА</t>
  </si>
  <si>
    <t>(посада)</t>
  </si>
  <si>
    <t> (підпис керівника)</t>
  </si>
  <si>
    <t>мін</t>
  </si>
  <si>
    <t>І тр</t>
  </si>
  <si>
    <t>М. П.</t>
  </si>
  <si>
    <t>№
з/п</t>
  </si>
  <si>
    <t>Надбавки (грн.), Доплати (грн.)</t>
  </si>
  <si>
    <t>Фонд заробітної плати на місяць (грн.)</t>
  </si>
  <si>
    <t>НМО 102 зошити</t>
  </si>
  <si>
    <t>НМО 102 кл.керівн</t>
  </si>
  <si>
    <t>НМО 102 зав каб, майст, комп</t>
  </si>
  <si>
    <t>ПКМУ 1073 особл умови 50%</t>
  </si>
  <si>
    <t>ПКМУ 1298 класність 25%</t>
  </si>
  <si>
    <t>ПКМУ1298 туалет 10%</t>
  </si>
  <si>
    <t>НМОЗ 519 підвищ 10%</t>
  </si>
  <si>
    <t>ПКМУ 1298 нічні 40%</t>
  </si>
  <si>
    <t>ПКМУ 78/84/1418 вислуга 30%</t>
  </si>
  <si>
    <t>Шкільний підрозділ</t>
  </si>
  <si>
    <t>Дошкільний підрозділ</t>
  </si>
  <si>
    <t>РАЗОМ</t>
  </si>
  <si>
    <t>Секретар-друкарка</t>
  </si>
  <si>
    <t>На 2018 рік</t>
  </si>
  <si>
    <t>Фонд заробітної плати на 2018 рік (грн)</t>
  </si>
  <si>
    <t>з місячним фондом заробітної плати</t>
  </si>
  <si>
    <t>Липчанвський НВК</t>
  </si>
  <si>
    <t xml:space="preserve">ШТАТНИЙ РОЗПИС на 2018 рік </t>
  </si>
  <si>
    <t>Головний бухгалтер                                                                                                                      О.М. Рулевська</t>
  </si>
  <si>
    <t>М.А. Проценко</t>
  </si>
  <si>
    <t>ПКМУ 22 Посадовий оклад з підвищенням 10%, (грн)</t>
  </si>
  <si>
    <t>ПКМУ 373 надб 20%, 30%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</si>
</sst>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грн.-422];[Red]\-#,##0.00\ [$грн.-422]"/>
    <numFmt numFmtId="181" formatCode="dd/mm/yy"/>
    <numFmt numFmtId="182" formatCode="0.000"/>
    <numFmt numFmtId="183" formatCode="0.0"/>
  </numFmts>
  <fonts count="6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.5"/>
      <name val="Arial Cyr"/>
      <family val="2"/>
    </font>
    <font>
      <sz val="7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b/>
      <sz val="10.5"/>
      <name val="Arial Cyr"/>
      <family val="2"/>
    </font>
    <font>
      <sz val="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3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8"/>
      <color indexed="13"/>
      <name val="Times New Roman"/>
      <family val="1"/>
    </font>
    <font>
      <sz val="12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7"/>
      <name val="Times New Roman"/>
      <family val="1"/>
    </font>
    <font>
      <sz val="10"/>
      <color indexed="47"/>
      <name val="Times New Roman"/>
      <family val="1"/>
    </font>
    <font>
      <sz val="8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9" tint="0.5999900102615356"/>
      <name val="Times New Roman"/>
      <family val="1"/>
    </font>
    <font>
      <sz val="10"/>
      <color theme="9" tint="0.5999900102615356"/>
      <name val="Times New Roman"/>
      <family val="1"/>
    </font>
    <font>
      <sz val="8"/>
      <color theme="9" tint="0.59999001026153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60" fillId="3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182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right" wrapText="1"/>
    </xf>
    <xf numFmtId="182" fontId="9" fillId="0" borderId="11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181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textRotation="90" wrapText="1"/>
    </xf>
    <xf numFmtId="0" fontId="15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1" fontId="16" fillId="0" borderId="13" xfId="0" applyNumberFormat="1" applyFont="1" applyBorder="1" applyAlignment="1">
      <alignment horizontal="right" vertical="center" wrapText="1"/>
    </xf>
    <xf numFmtId="2" fontId="17" fillId="0" borderId="13" xfId="0" applyNumberFormat="1" applyFont="1" applyBorder="1" applyAlignment="1">
      <alignment horizontal="right" vertical="center" wrapText="1"/>
    </xf>
    <xf numFmtId="2" fontId="15" fillId="0" borderId="13" xfId="0" applyNumberFormat="1" applyFont="1" applyBorder="1" applyAlignment="1">
      <alignment horizontal="right" vertical="center" wrapText="1"/>
    </xf>
    <xf numFmtId="2" fontId="18" fillId="0" borderId="13" xfId="0" applyNumberFormat="1" applyFont="1" applyBorder="1" applyAlignment="1">
      <alignment horizontal="right" vertical="center" wrapText="1"/>
    </xf>
    <xf numFmtId="2" fontId="18" fillId="0" borderId="14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justify" vertical="center" wrapText="1"/>
    </xf>
    <xf numFmtId="2" fontId="20" fillId="0" borderId="13" xfId="0" applyNumberFormat="1" applyFont="1" applyBorder="1" applyAlignment="1">
      <alignment horizontal="right" vertical="center" wrapText="1"/>
    </xf>
    <xf numFmtId="1" fontId="20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left"/>
    </xf>
    <xf numFmtId="1" fontId="15" fillId="0" borderId="15" xfId="0" applyNumberFormat="1" applyFont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182" fontId="20" fillId="0" borderId="13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16" xfId="0" applyFont="1" applyBorder="1" applyAlignment="1">
      <alignment horizontal="center" vertical="top"/>
    </xf>
    <xf numFmtId="0" fontId="16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5" fillId="0" borderId="15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2" fontId="22" fillId="0" borderId="13" xfId="0" applyNumberFormat="1" applyFont="1" applyBorder="1" applyAlignment="1">
      <alignment horizontal="right" vertical="center" wrapText="1"/>
    </xf>
    <xf numFmtId="0" fontId="10" fillId="34" borderId="11" xfId="0" applyFont="1" applyFill="1" applyBorder="1" applyAlignment="1">
      <alignment wrapText="1"/>
    </xf>
    <xf numFmtId="182" fontId="10" fillId="34" borderId="11" xfId="0" applyNumberFormat="1" applyFont="1" applyFill="1" applyBorder="1" applyAlignment="1">
      <alignment wrapText="1"/>
    </xf>
    <xf numFmtId="0" fontId="10" fillId="34" borderId="11" xfId="0" applyFont="1" applyFill="1" applyBorder="1" applyAlignment="1">
      <alignment horizontal="right" wrapText="1"/>
    </xf>
    <xf numFmtId="0" fontId="0" fillId="34" borderId="0" xfId="0" applyFill="1" applyAlignment="1">
      <alignment/>
    </xf>
    <xf numFmtId="1" fontId="9" fillId="0" borderId="11" xfId="0" applyNumberFormat="1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9" fillId="31" borderId="11" xfId="0" applyFont="1" applyFill="1" applyBorder="1" applyAlignment="1">
      <alignment horizontal="center" wrapText="1"/>
    </xf>
    <xf numFmtId="2" fontId="9" fillId="31" borderId="11" xfId="0" applyNumberFormat="1" applyFont="1" applyFill="1" applyBorder="1" applyAlignment="1">
      <alignment wrapText="1"/>
    </xf>
    <xf numFmtId="2" fontId="10" fillId="31" borderId="11" xfId="0" applyNumberFormat="1" applyFont="1" applyFill="1" applyBorder="1" applyAlignment="1">
      <alignment wrapText="1"/>
    </xf>
    <xf numFmtId="0" fontId="9" fillId="31" borderId="0" xfId="0" applyFont="1" applyFill="1" applyBorder="1" applyAlignment="1">
      <alignment/>
    </xf>
    <xf numFmtId="0" fontId="11" fillId="31" borderId="0" xfId="0" applyFont="1" applyFill="1" applyAlignment="1">
      <alignment horizontal="left" vertical="top"/>
    </xf>
    <xf numFmtId="0" fontId="0" fillId="31" borderId="0" xfId="0" applyFont="1" applyFill="1" applyAlignment="1">
      <alignment/>
    </xf>
    <xf numFmtId="181" fontId="6" fillId="0" borderId="0" xfId="0" applyNumberFormat="1" applyFont="1" applyFill="1" applyAlignment="1">
      <alignment horizontal="center"/>
    </xf>
    <xf numFmtId="0" fontId="5" fillId="0" borderId="17" xfId="0" applyFont="1" applyFill="1" applyBorder="1" applyAlignment="1">
      <alignment/>
    </xf>
    <xf numFmtId="14" fontId="0" fillId="0" borderId="0" xfId="0" applyNumberFormat="1" applyAlignment="1">
      <alignment/>
    </xf>
    <xf numFmtId="1" fontId="9" fillId="0" borderId="11" xfId="0" applyNumberFormat="1" applyFont="1" applyBorder="1" applyAlignment="1">
      <alignment horizontal="right" wrapText="1"/>
    </xf>
    <xf numFmtId="0" fontId="9" fillId="31" borderId="1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82" fontId="5" fillId="0" borderId="0" xfId="0" applyNumberFormat="1" applyFont="1" applyFill="1" applyAlignment="1">
      <alignment/>
    </xf>
    <xf numFmtId="182" fontId="9" fillId="0" borderId="0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63" fillId="0" borderId="0" xfId="0" applyNumberFormat="1" applyFont="1" applyAlignment="1">
      <alignment/>
    </xf>
    <xf numFmtId="0" fontId="63" fillId="0" borderId="0" xfId="0" applyFont="1" applyAlignment="1">
      <alignment/>
    </xf>
    <xf numFmtId="2" fontId="9" fillId="0" borderId="11" xfId="0" applyNumberFormat="1" applyFont="1" applyBorder="1" applyAlignment="1">
      <alignment wrapText="1"/>
    </xf>
    <xf numFmtId="0" fontId="15" fillId="0" borderId="19" xfId="0" applyFont="1" applyBorder="1" applyAlignment="1">
      <alignment horizontal="justify" vertical="center" textRotation="90" wrapText="1"/>
    </xf>
    <xf numFmtId="0" fontId="24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1" fontId="15" fillId="0" borderId="14" xfId="0" applyNumberFormat="1" applyFont="1" applyBorder="1" applyAlignment="1">
      <alignment horizontal="right"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180" fontId="9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="133" zoomScaleNormal="133" zoomScaleSheetLayoutView="115" zoomScalePageLayoutView="0" workbookViewId="0" topLeftCell="A1">
      <selection activeCell="E15" sqref="E15"/>
    </sheetView>
  </sheetViews>
  <sheetFormatPr defaultColWidth="10.25390625" defaultRowHeight="12.75"/>
  <cols>
    <col min="1" max="9" width="10.25390625" style="0" customWidth="1"/>
    <col min="10" max="10" width="11.875" style="0" customWidth="1"/>
  </cols>
  <sheetData>
    <row r="1" ht="12.75">
      <c r="I1" t="s">
        <v>71</v>
      </c>
    </row>
    <row r="2" ht="12.75">
      <c r="C2" t="s">
        <v>70</v>
      </c>
    </row>
    <row r="4" ht="12.75">
      <c r="J4" s="73"/>
    </row>
    <row r="7" ht="12.75">
      <c r="A7" s="1" t="s">
        <v>0</v>
      </c>
    </row>
    <row r="8" ht="12.75">
      <c r="B8" s="1" t="s">
        <v>1</v>
      </c>
    </row>
    <row r="10" ht="12.75">
      <c r="A10" s="1" t="s">
        <v>2</v>
      </c>
    </row>
    <row r="11" spans="1:18" ht="12.75">
      <c r="A11" s="89" t="s">
        <v>3</v>
      </c>
      <c r="B11" s="89"/>
      <c r="C11" s="89"/>
      <c r="D11" s="2"/>
      <c r="E11" s="2"/>
      <c r="F11" s="2"/>
      <c r="G11" s="2"/>
      <c r="H11" s="2"/>
      <c r="I11" s="2"/>
      <c r="J11" s="89" t="s">
        <v>4</v>
      </c>
      <c r="K11" s="89"/>
      <c r="L11" s="2"/>
      <c r="M11" s="2"/>
      <c r="N11" s="2"/>
      <c r="O11" s="2"/>
      <c r="P11" s="2"/>
      <c r="Q11" s="2"/>
      <c r="R11" s="2"/>
    </row>
  </sheetData>
  <sheetProtection selectLockedCells="1" selectUnlockedCells="1"/>
  <mergeCells count="2">
    <mergeCell ref="A11:C11"/>
    <mergeCell ref="J11:K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15" zoomScalePageLayoutView="0" workbookViewId="0" topLeftCell="A24">
      <selection activeCell="B48" sqref="B48"/>
    </sheetView>
  </sheetViews>
  <sheetFormatPr defaultColWidth="10.25390625" defaultRowHeight="12.75"/>
  <cols>
    <col min="1" max="1" width="4.875" style="1" customWidth="1"/>
    <col min="2" max="2" width="48.25390625" style="1" customWidth="1"/>
    <col min="3" max="3" width="14.875" style="1" customWidth="1"/>
    <col min="4" max="4" width="11.875" style="1" customWidth="1"/>
    <col min="5" max="5" width="23.75390625" style="70" customWidth="1"/>
  </cols>
  <sheetData>
    <row r="1" spans="1:5" ht="32.25" customHeight="1">
      <c r="A1" s="64"/>
      <c r="B1" s="64"/>
      <c r="C1" s="90" t="s">
        <v>5</v>
      </c>
      <c r="D1" s="90"/>
      <c r="E1" s="90"/>
    </row>
    <row r="2" spans="1:5" ht="13.5">
      <c r="A2" s="64"/>
      <c r="B2" s="64"/>
      <c r="C2" s="62" t="s">
        <v>6</v>
      </c>
      <c r="D2" s="62"/>
      <c r="E2" s="62"/>
    </row>
    <row r="3" spans="1:5" ht="13.5">
      <c r="A3" s="64"/>
      <c r="B3" s="64"/>
      <c r="C3" s="62" t="s">
        <v>7</v>
      </c>
      <c r="D3" s="77">
        <f>C46</f>
        <v>48.094</v>
      </c>
      <c r="E3" s="63" t="s">
        <v>8</v>
      </c>
    </row>
    <row r="4" spans="1:5" ht="13.5">
      <c r="A4" s="64"/>
      <c r="B4" s="64"/>
      <c r="C4" s="62" t="s">
        <v>9</v>
      </c>
      <c r="D4" s="62"/>
      <c r="E4" s="62"/>
    </row>
    <row r="5" spans="1:5" ht="13.5">
      <c r="A5" s="64"/>
      <c r="B5" s="64"/>
      <c r="C5" s="62" t="s">
        <v>10</v>
      </c>
      <c r="D5" s="91">
        <f>E46</f>
        <v>168391.36</v>
      </c>
      <c r="E5" s="91"/>
    </row>
    <row r="6" spans="1:5" ht="13.5">
      <c r="A6" s="64"/>
      <c r="B6" s="64"/>
      <c r="C6" s="62" t="s">
        <v>19</v>
      </c>
      <c r="D6" s="62"/>
      <c r="E6" s="62"/>
    </row>
    <row r="7" spans="1:5" ht="13.5">
      <c r="A7" s="64"/>
      <c r="B7" s="64"/>
      <c r="C7" s="71">
        <v>43344</v>
      </c>
      <c r="D7" s="72"/>
      <c r="E7" s="63" t="s">
        <v>76</v>
      </c>
    </row>
    <row r="8" spans="1:5" ht="13.5">
      <c r="A8" s="64"/>
      <c r="B8" s="64"/>
      <c r="C8" s="62" t="s">
        <v>11</v>
      </c>
      <c r="D8" s="62"/>
      <c r="E8" s="63" t="s">
        <v>12</v>
      </c>
    </row>
    <row r="9" spans="1:5" ht="13.5">
      <c r="A9" s="64"/>
      <c r="B9" s="64"/>
      <c r="C9" s="64"/>
      <c r="D9" s="64"/>
      <c r="E9" s="64"/>
    </row>
    <row r="10" spans="1:6" ht="13.5">
      <c r="A10" s="92" t="s">
        <v>74</v>
      </c>
      <c r="B10" s="92"/>
      <c r="C10" s="92"/>
      <c r="D10" s="92"/>
      <c r="E10" s="92"/>
      <c r="F10" s="14"/>
    </row>
    <row r="11" spans="1:5" ht="13.5">
      <c r="A11" s="93" t="s">
        <v>73</v>
      </c>
      <c r="B11" s="93"/>
      <c r="C11" s="93"/>
      <c r="D11" s="93"/>
      <c r="E11" s="93"/>
    </row>
    <row r="12" spans="1:5" ht="12.75">
      <c r="A12" s="94" t="s">
        <v>13</v>
      </c>
      <c r="B12" s="94"/>
      <c r="C12" s="94"/>
      <c r="D12" s="94"/>
      <c r="E12" s="94"/>
    </row>
    <row r="13" spans="1:5" ht="15">
      <c r="A13" s="96"/>
      <c r="B13" s="96"/>
      <c r="C13" s="96"/>
      <c r="D13" s="96"/>
      <c r="E13" s="96"/>
    </row>
    <row r="14" spans="1:5" ht="39.75" customHeight="1">
      <c r="A14" s="3" t="s">
        <v>14</v>
      </c>
      <c r="B14" s="3" t="s">
        <v>15</v>
      </c>
      <c r="C14" s="3" t="s">
        <v>16</v>
      </c>
      <c r="D14" s="3" t="s">
        <v>17</v>
      </c>
      <c r="E14" s="65" t="s">
        <v>18</v>
      </c>
    </row>
    <row r="15" spans="1:5" ht="12.75">
      <c r="A15" s="3">
        <v>1</v>
      </c>
      <c r="B15" s="3">
        <v>2</v>
      </c>
      <c r="C15" s="3">
        <v>3</v>
      </c>
      <c r="D15" s="3">
        <v>4</v>
      </c>
      <c r="E15" s="65">
        <v>5</v>
      </c>
    </row>
    <row r="16" spans="1:5" ht="12.75">
      <c r="A16" s="4">
        <v>1</v>
      </c>
      <c r="B16" s="4" t="s">
        <v>41</v>
      </c>
      <c r="C16" s="4"/>
      <c r="D16" s="4"/>
      <c r="E16" s="67"/>
    </row>
    <row r="17" spans="1:5" ht="12.75">
      <c r="A17" s="4"/>
      <c r="B17" s="6" t="str">
        <f>'Липчанівський НВК'!B18</f>
        <v>Директор</v>
      </c>
      <c r="C17" s="88">
        <f>'Липчанівський НВК'!C18</f>
        <v>1</v>
      </c>
      <c r="D17" s="61">
        <f>'Липчанівський НВК'!F18</f>
        <v>5001</v>
      </c>
      <c r="E17" s="66">
        <f aca="true" t="shared" si="0" ref="E17:E43">ROUND(D17*C17,0)</f>
        <v>5001</v>
      </c>
    </row>
    <row r="18" spans="1:5" ht="26.25" customHeight="1">
      <c r="A18" s="4"/>
      <c r="B18" s="61" t="str">
        <f>'Липчанівський НВК'!B20</f>
        <v>Заступник директора з навчальної, навчально-виховної роботи</v>
      </c>
      <c r="C18" s="83">
        <f>'Липчанівський НВК'!C20</f>
        <v>1.5</v>
      </c>
      <c r="D18" s="61">
        <f>'Липчанівський НВК'!D20</f>
        <v>4091.364</v>
      </c>
      <c r="E18" s="61">
        <f t="shared" si="0"/>
        <v>6137</v>
      </c>
    </row>
    <row r="19" spans="1:5" ht="15.75" customHeight="1">
      <c r="A19" s="4"/>
      <c r="B19" s="61" t="str">
        <f>'Липчанівський НВК'!B21</f>
        <v>Практичний психолог</v>
      </c>
      <c r="C19" s="83">
        <f>'Липчанівський НВК'!C21</f>
        <v>0</v>
      </c>
      <c r="D19" s="61">
        <f>'Липчанівський НВК'!D21</f>
        <v>0</v>
      </c>
      <c r="E19" s="61">
        <f t="shared" si="0"/>
        <v>0</v>
      </c>
    </row>
    <row r="20" spans="1:5" ht="16.5" customHeight="1">
      <c r="A20" s="4"/>
      <c r="B20" s="61" t="str">
        <f>'Липчанівський НВК'!B22</f>
        <v>Бібліотекар</v>
      </c>
      <c r="C20" s="83">
        <f>'Липчанівський НВК'!C22</f>
        <v>0.5</v>
      </c>
      <c r="D20" s="61">
        <f>'Липчанівський НВК'!D22</f>
        <v>2889.68</v>
      </c>
      <c r="E20" s="61">
        <f t="shared" si="0"/>
        <v>1445</v>
      </c>
    </row>
    <row r="21" spans="1:5" ht="12.75">
      <c r="A21" s="4"/>
      <c r="B21" s="61" t="str">
        <f>'Липчанівський НВК'!B23</f>
        <v>Секретар-друкарка</v>
      </c>
      <c r="C21" s="83">
        <f>'Липчанівський НВК'!C23</f>
        <v>0.5</v>
      </c>
      <c r="D21" s="61">
        <f>'Липчанівський НВК'!D23</f>
        <v>2237.7400000000002</v>
      </c>
      <c r="E21" s="61">
        <f t="shared" si="0"/>
        <v>1119</v>
      </c>
    </row>
    <row r="22" spans="1:5" ht="12.75">
      <c r="A22" s="4"/>
      <c r="B22" s="61" t="str">
        <f>'Липчанівський НВК'!B24</f>
        <v>Завідувач господарства</v>
      </c>
      <c r="C22" s="83">
        <f>'Липчанівський НВК'!C24</f>
        <v>1</v>
      </c>
      <c r="D22" s="61">
        <f>'Липчанівський НВК'!D24</f>
        <v>2713.48</v>
      </c>
      <c r="E22" s="61">
        <f t="shared" si="0"/>
        <v>2713</v>
      </c>
    </row>
    <row r="23" spans="1:5" ht="12.75">
      <c r="A23" s="4"/>
      <c r="B23" s="61" t="str">
        <f>'Липчанівський НВК'!B25</f>
        <v>Сестра медична з дієтичного харчування</v>
      </c>
      <c r="C23" s="83">
        <f>'Липчанівський НВК'!C25</f>
        <v>0.5</v>
      </c>
      <c r="D23" s="61">
        <f>'Липчанівський НВК'!D25</f>
        <v>2889.68</v>
      </c>
      <c r="E23" s="61">
        <f t="shared" si="0"/>
        <v>1445</v>
      </c>
    </row>
    <row r="24" spans="1:5" ht="12.75">
      <c r="A24" s="4"/>
      <c r="B24" s="61" t="str">
        <f>'Липчанівський НВК'!B26</f>
        <v>Водій</v>
      </c>
      <c r="C24" s="83">
        <f>'Липчанівський НВК'!C26</f>
        <v>1</v>
      </c>
      <c r="D24" s="61">
        <f>'Липчанівський НВК'!D26</f>
        <v>2079.16</v>
      </c>
      <c r="E24" s="61">
        <f t="shared" si="0"/>
        <v>2079</v>
      </c>
    </row>
    <row r="25" spans="1:5" ht="25.5">
      <c r="A25" s="4"/>
      <c r="B25" s="61" t="str">
        <f>'Липчанівський НВК'!B27</f>
        <v>Робітник з комплексного обслуговування й ремонту будівель</v>
      </c>
      <c r="C25" s="83">
        <f>'Липчанівський НВК'!C27</f>
        <v>1</v>
      </c>
      <c r="D25" s="61">
        <f>'Липчанівський НВК'!D27</f>
        <v>1920.5800000000002</v>
      </c>
      <c r="E25" s="61">
        <f t="shared" si="0"/>
        <v>1921</v>
      </c>
    </row>
    <row r="26" spans="1:5" ht="12.75">
      <c r="A26" s="4"/>
      <c r="B26" s="61" t="str">
        <f>'Липчанівський НВК'!B28</f>
        <v>Кухар</v>
      </c>
      <c r="C26" s="83">
        <f>'Липчанівський НВК'!C28</f>
        <v>1</v>
      </c>
      <c r="D26" s="61">
        <f>'Липчанівський НВК'!D28</f>
        <v>2079.16</v>
      </c>
      <c r="E26" s="61">
        <f t="shared" si="0"/>
        <v>2079</v>
      </c>
    </row>
    <row r="27" spans="1:5" ht="12.75">
      <c r="A27" s="4"/>
      <c r="B27" s="61" t="str">
        <f>'Липчанівський НВК'!B29</f>
        <v>Підсобний робітник</v>
      </c>
      <c r="C27" s="83">
        <f>'Липчанівський НВК'!C29</f>
        <v>0.5</v>
      </c>
      <c r="D27" s="61">
        <f>'Липчанівський НВК'!D29</f>
        <v>1762</v>
      </c>
      <c r="E27" s="61">
        <f t="shared" si="0"/>
        <v>881</v>
      </c>
    </row>
    <row r="28" spans="1:5" ht="12.75">
      <c r="A28" s="4"/>
      <c r="B28" s="61" t="str">
        <f>'Липчанівський НВК'!B30</f>
        <v>Сторож</v>
      </c>
      <c r="C28" s="83">
        <f>'Липчанівський НВК'!C30</f>
        <v>1</v>
      </c>
      <c r="D28" s="61">
        <f>'Липчанівський НВК'!D30</f>
        <v>1762</v>
      </c>
      <c r="E28" s="61">
        <f t="shared" si="0"/>
        <v>1762</v>
      </c>
    </row>
    <row r="29" spans="1:5" ht="12.75">
      <c r="A29" s="4"/>
      <c r="B29" s="61" t="str">
        <f>'Липчанівський НВК'!B31</f>
        <v>Прибиральник службових приміщень</v>
      </c>
      <c r="C29" s="83">
        <f>'Липчанівський НВК'!C31</f>
        <v>4.5</v>
      </c>
      <c r="D29" s="61">
        <f>'Липчанівський НВК'!D31</f>
        <v>1762</v>
      </c>
      <c r="E29" s="61">
        <f t="shared" si="0"/>
        <v>7929</v>
      </c>
    </row>
    <row r="30" spans="1:5" ht="12.75">
      <c r="A30" s="4"/>
      <c r="B30" s="61" t="str">
        <f>'Липчанівський НВК'!B32</f>
        <v>Машиніст (кочегар) котельні (на опалювальний сезон)</v>
      </c>
      <c r="C30" s="83">
        <f>'Липчанівський НВК'!C32</f>
        <v>2</v>
      </c>
      <c r="D30" s="61">
        <f>'Липчанівський НВК'!D32</f>
        <v>1920.5800000000002</v>
      </c>
      <c r="E30" s="61">
        <f t="shared" si="0"/>
        <v>3841</v>
      </c>
    </row>
    <row r="31" spans="1:5" ht="12.75">
      <c r="A31" s="4"/>
      <c r="B31" s="61" t="str">
        <f>'Липчанівський НВК'!B34</f>
        <v>Заступник директора з навчально-виховної роботи</v>
      </c>
      <c r="C31" s="83">
        <f>'Липчанівський НВК'!C34</f>
        <v>1</v>
      </c>
      <c r="D31" s="61">
        <f>'Липчанівський НВК'!D34</f>
        <v>4091.364</v>
      </c>
      <c r="E31" s="66">
        <f t="shared" si="0"/>
        <v>4091</v>
      </c>
    </row>
    <row r="32" spans="1:5" ht="12.75">
      <c r="A32" s="4"/>
      <c r="B32" s="61" t="str">
        <f>'Липчанівський НВК'!B35</f>
        <v>Музичний керівник</v>
      </c>
      <c r="C32" s="83">
        <f>'Липчанівський НВК'!C35</f>
        <v>0.5</v>
      </c>
      <c r="D32" s="61">
        <f>'Липчанівський НВК'!D35</f>
        <v>3735.44</v>
      </c>
      <c r="E32" s="66">
        <f t="shared" si="0"/>
        <v>1868</v>
      </c>
    </row>
    <row r="33" spans="1:5" ht="12.75">
      <c r="A33" s="4"/>
      <c r="B33" s="61" t="str">
        <f>'Липчанівський НВК'!B36</f>
        <v>Практичний психолог</v>
      </c>
      <c r="C33" s="83">
        <f>'Липчанівський НВК'!C36</f>
        <v>0.5</v>
      </c>
      <c r="D33" s="61">
        <f>'Липчанівський НВК'!D36</f>
        <v>4264.04</v>
      </c>
      <c r="E33" s="66">
        <f t="shared" si="0"/>
        <v>2132</v>
      </c>
    </row>
    <row r="34" spans="1:5" ht="12.75">
      <c r="A34" s="4"/>
      <c r="B34" s="61" t="str">
        <f>'Липчанівський НВК'!B37</f>
        <v>Вихователь</v>
      </c>
      <c r="C34" s="83">
        <f>'Липчанівський НВК'!C37</f>
        <v>3.6</v>
      </c>
      <c r="D34" s="61">
        <f>'Липчанівський НВК'!D37</f>
        <v>4264.04</v>
      </c>
      <c r="E34" s="66">
        <f t="shared" si="0"/>
        <v>15351</v>
      </c>
    </row>
    <row r="35" spans="1:5" ht="12.75">
      <c r="A35" s="4"/>
      <c r="B35" s="61" t="str">
        <f>'Липчанівський НВК'!B38</f>
        <v>Сестра медична старша</v>
      </c>
      <c r="C35" s="83">
        <f>'Липчанівський НВК'!C38</f>
        <v>0.5</v>
      </c>
      <c r="D35" s="61">
        <f>'Липчанівський НВК'!D38</f>
        <v>2889.68</v>
      </c>
      <c r="E35" s="66">
        <f t="shared" si="0"/>
        <v>1445</v>
      </c>
    </row>
    <row r="36" spans="1:5" ht="12.75">
      <c r="A36" s="4"/>
      <c r="B36" s="61" t="str">
        <f>'Липчанівський НВК'!B39</f>
        <v>Сестра медична з дієтичного харчування</v>
      </c>
      <c r="C36" s="83">
        <f>'Липчанівський НВК'!C39</f>
        <v>0.25</v>
      </c>
      <c r="D36" s="61">
        <f>'Липчанівський НВК'!D39</f>
        <v>2889.68</v>
      </c>
      <c r="E36" s="66">
        <f t="shared" si="0"/>
        <v>722</v>
      </c>
    </row>
    <row r="37" spans="1:5" ht="12.75">
      <c r="A37" s="4"/>
      <c r="B37" s="61" t="str">
        <f>'Липчанівський НВК'!B40</f>
        <v>Завідувач господарства</v>
      </c>
      <c r="C37" s="83">
        <f>'Липчанівський НВК'!C40</f>
        <v>0.5</v>
      </c>
      <c r="D37" s="61">
        <f>'Липчанівський НВК'!D40</f>
        <v>2713.48</v>
      </c>
      <c r="E37" s="66">
        <f t="shared" si="0"/>
        <v>1357</v>
      </c>
    </row>
    <row r="38" spans="1:5" ht="12.75">
      <c r="A38" s="4"/>
      <c r="B38" s="61" t="str">
        <f>'Липчанівський НВК'!B41</f>
        <v>Помічник вихователя для дітей віком від 3 років</v>
      </c>
      <c r="C38" s="83">
        <f>'Липчанівський НВК'!C41</f>
        <v>2.3</v>
      </c>
      <c r="D38" s="61">
        <f>'Липчанівський НВК'!D41</f>
        <v>2396.32</v>
      </c>
      <c r="E38" s="66">
        <f t="shared" si="0"/>
        <v>5512</v>
      </c>
    </row>
    <row r="39" spans="1:5" ht="12.75">
      <c r="A39" s="4"/>
      <c r="B39" s="61" t="str">
        <f>'Липчанівський НВК'!B42</f>
        <v>Кухар</v>
      </c>
      <c r="C39" s="83">
        <f>'Липчанівський НВК'!C42</f>
        <v>1.5</v>
      </c>
      <c r="D39" s="61">
        <f>'Липчанівський НВК'!D42</f>
        <v>2079.16</v>
      </c>
      <c r="E39" s="66">
        <f t="shared" si="0"/>
        <v>3119</v>
      </c>
    </row>
    <row r="40" spans="1:5" ht="12.75">
      <c r="A40" s="4"/>
      <c r="B40" s="61" t="str">
        <f>'Липчанівський НВК'!B43</f>
        <v>Підсобний робітник</v>
      </c>
      <c r="C40" s="83">
        <f>'Липчанівський НВК'!C43</f>
        <v>0.5</v>
      </c>
      <c r="D40" s="61">
        <f>'Липчанівський НВК'!D43</f>
        <v>1762</v>
      </c>
      <c r="E40" s="66">
        <f t="shared" si="0"/>
        <v>881</v>
      </c>
    </row>
    <row r="41" spans="1:5" ht="12.75">
      <c r="A41" s="4"/>
      <c r="B41" s="61" t="str">
        <f>'Липчанівський НВК'!B44</f>
        <v>Машиніст із прання та ремонту спецодягу (білизни)</v>
      </c>
      <c r="C41" s="83">
        <f>'Липчанівський НВК'!C44</f>
        <v>0.5</v>
      </c>
      <c r="D41" s="61">
        <f>'Липчанівський НВК'!D44</f>
        <v>1920.5800000000002</v>
      </c>
      <c r="E41" s="66">
        <f t="shared" si="0"/>
        <v>960</v>
      </c>
    </row>
    <row r="42" spans="1:5" ht="12.75">
      <c r="A42" s="4"/>
      <c r="B42" s="61" t="str">
        <f>'Липчанівський НВК'!B45</f>
        <v>Прибиральник службових приміщень</v>
      </c>
      <c r="C42" s="83">
        <f>'Липчанівський НВК'!C45</f>
        <v>0.5</v>
      </c>
      <c r="D42" s="61">
        <f>'Липчанівський НВК'!D45</f>
        <v>1762</v>
      </c>
      <c r="E42" s="66">
        <f t="shared" si="0"/>
        <v>881</v>
      </c>
    </row>
    <row r="43" spans="1:5" ht="12.75">
      <c r="A43" s="4"/>
      <c r="B43" s="61" t="str">
        <f>'Липчанівський НВК'!B46</f>
        <v>Сторож</v>
      </c>
      <c r="C43" s="83">
        <f>'Липчанівський НВК'!C46</f>
        <v>1</v>
      </c>
      <c r="D43" s="61">
        <f>'Липчанівський НВК'!D46</f>
        <v>1762</v>
      </c>
      <c r="E43" s="66">
        <f t="shared" si="0"/>
        <v>1762</v>
      </c>
    </row>
    <row r="44" spans="1:5" ht="12.75">
      <c r="A44" s="4"/>
      <c r="B44" s="4" t="s">
        <v>37</v>
      </c>
      <c r="C44" s="7">
        <f>SUM(C17:C43)</f>
        <v>29.150000000000002</v>
      </c>
      <c r="D44" s="8" t="s">
        <v>38</v>
      </c>
      <c r="E44" s="67">
        <f>SUM(E17:E43)</f>
        <v>78433</v>
      </c>
    </row>
    <row r="45" spans="1:5" s="1" customFormat="1" ht="12.75">
      <c r="A45" s="5"/>
      <c r="B45" s="5" t="s">
        <v>40</v>
      </c>
      <c r="C45" s="9">
        <f>'Липчанівський НВК'!C48</f>
        <v>18.944</v>
      </c>
      <c r="D45" s="74">
        <f>'Липчанівський НВК'!D48</f>
        <v>4748.6465371621625</v>
      </c>
      <c r="E45" s="66">
        <f>D45*C45</f>
        <v>89958.36</v>
      </c>
    </row>
    <row r="46" spans="1:5" s="60" customFormat="1" ht="12.75">
      <c r="A46" s="57"/>
      <c r="B46" s="57" t="s">
        <v>39</v>
      </c>
      <c r="C46" s="58">
        <f>C44+C45</f>
        <v>48.094</v>
      </c>
      <c r="D46" s="59" t="s">
        <v>38</v>
      </c>
      <c r="E46" s="67">
        <f>E44+E45</f>
        <v>168391.36</v>
      </c>
    </row>
    <row r="47" spans="1:5" ht="12.75">
      <c r="A47" s="10"/>
      <c r="B47" s="10"/>
      <c r="C47" s="10"/>
      <c r="D47" s="10"/>
      <c r="E47" s="68"/>
    </row>
    <row r="48" spans="1:5" ht="12.75">
      <c r="A48" s="10"/>
      <c r="B48" s="76" t="str">
        <f>C6</f>
        <v>Директор</v>
      </c>
      <c r="C48" s="10"/>
      <c r="D48" s="10"/>
      <c r="E48" s="75" t="str">
        <f>E7</f>
        <v>М.А. Проценко</v>
      </c>
    </row>
    <row r="49" spans="1:5" ht="12.75">
      <c r="A49" s="10"/>
      <c r="B49" s="10"/>
      <c r="C49" s="76" t="s">
        <v>42</v>
      </c>
      <c r="D49" s="10"/>
      <c r="E49" s="68"/>
    </row>
    <row r="50" spans="1:5" ht="14.25" customHeight="1">
      <c r="A50" s="11"/>
      <c r="B50" s="95" t="s">
        <v>75</v>
      </c>
      <c r="C50" s="95"/>
      <c r="D50" s="95"/>
      <c r="E50" s="95"/>
    </row>
    <row r="51" spans="1:5" ht="12.75">
      <c r="A51" s="11"/>
      <c r="B51" s="12" t="s">
        <v>12</v>
      </c>
      <c r="C51" s="13" t="s">
        <v>42</v>
      </c>
      <c r="E51" s="69" t="s">
        <v>43</v>
      </c>
    </row>
  </sheetData>
  <sheetProtection selectLockedCells="1" selectUnlockedCells="1"/>
  <mergeCells count="7">
    <mergeCell ref="C1:E1"/>
    <mergeCell ref="D5:E5"/>
    <mergeCell ref="A10:E10"/>
    <mergeCell ref="A11:E11"/>
    <mergeCell ref="A12:E12"/>
    <mergeCell ref="B50:E50"/>
    <mergeCell ref="A13:E13"/>
  </mergeCells>
  <printOptions/>
  <pageMargins left="0.7875" right="0.39375" top="0.40555555555555556" bottom="0.40555555555555556" header="0.5118055555555555" footer="0.5118055555555555"/>
  <pageSetup fitToHeight="6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148" zoomScaleNormal="148" zoomScaleSheetLayoutView="115" zoomScalePageLayoutView="0" workbookViewId="0" topLeftCell="A1">
      <selection activeCell="Q49" sqref="Q49"/>
    </sheetView>
  </sheetViews>
  <sheetFormatPr defaultColWidth="9.00390625" defaultRowHeight="12.75"/>
  <cols>
    <col min="1" max="1" width="3.75390625" style="15" customWidth="1"/>
    <col min="2" max="2" width="39.00390625" style="15" customWidth="1"/>
    <col min="3" max="3" width="6.625" style="15" customWidth="1"/>
    <col min="4" max="4" width="7.625" style="15" customWidth="1"/>
    <col min="5" max="5" width="3.875" style="15" customWidth="1"/>
    <col min="6" max="6" width="5.75390625" style="15" customWidth="1"/>
    <col min="7" max="7" width="6.375" style="15" customWidth="1"/>
    <col min="8" max="8" width="6.875" style="15" customWidth="1"/>
    <col min="9" max="9" width="7.00390625" style="15" customWidth="1"/>
    <col min="10" max="10" width="7.875" style="15" customWidth="1"/>
    <col min="11" max="11" width="6.125" style="15" customWidth="1"/>
    <col min="12" max="12" width="5.875" style="15" customWidth="1"/>
    <col min="13" max="13" width="6.00390625" style="15" customWidth="1"/>
    <col min="14" max="14" width="6.75390625" style="15" customWidth="1"/>
    <col min="15" max="15" width="9.25390625" style="15" customWidth="1"/>
    <col min="16" max="16" width="8.25390625" style="15" customWidth="1"/>
    <col min="17" max="16384" width="9.125" style="15" customWidth="1"/>
  </cols>
  <sheetData>
    <row r="1" spans="14:18" ht="13.5" customHeight="1">
      <c r="N1" s="110" t="s">
        <v>5</v>
      </c>
      <c r="O1" s="110"/>
      <c r="P1" s="110"/>
      <c r="Q1" s="110"/>
      <c r="R1" s="110"/>
    </row>
    <row r="2" spans="14:18" ht="12.75">
      <c r="N2" s="110"/>
      <c r="O2" s="110"/>
      <c r="P2" s="110"/>
      <c r="Q2" s="110"/>
      <c r="R2" s="110"/>
    </row>
    <row r="3" spans="14:18" ht="12.75">
      <c r="N3" s="110"/>
      <c r="O3" s="110"/>
      <c r="P3" s="110"/>
      <c r="Q3" s="110"/>
      <c r="R3" s="110"/>
    </row>
    <row r="4" spans="14:18" ht="15.75">
      <c r="N4" s="16"/>
      <c r="O4" s="17" t="s">
        <v>45</v>
      </c>
      <c r="P4" s="16"/>
      <c r="Q4" s="16"/>
      <c r="R4" s="16"/>
    </row>
    <row r="5" spans="2:18" ht="20.25">
      <c r="B5" s="18" t="s">
        <v>46</v>
      </c>
      <c r="M5" s="20"/>
      <c r="N5" s="19" t="s">
        <v>47</v>
      </c>
      <c r="O5" s="20"/>
      <c r="P5" s="78">
        <f>C49</f>
        <v>48.094</v>
      </c>
      <c r="Q5" s="19" t="s">
        <v>8</v>
      </c>
      <c r="R5" s="20"/>
    </row>
    <row r="6" spans="3:18" ht="15.75">
      <c r="C6" s="21" t="str">
        <f>ЗАПОЛНИТЬ!C2</f>
        <v>На 2018 рік</v>
      </c>
      <c r="N6" s="114" t="s">
        <v>72</v>
      </c>
      <c r="O6" s="114"/>
      <c r="P6" s="114"/>
      <c r="Q6" s="114"/>
      <c r="R6" s="114"/>
    </row>
    <row r="7" spans="14:18" ht="12.75">
      <c r="N7" s="115">
        <f>Q49</f>
        <v>243215.1645776435</v>
      </c>
      <c r="O7" s="115"/>
      <c r="P7" s="115"/>
      <c r="Q7" s="115"/>
      <c r="R7" s="22"/>
    </row>
    <row r="8" spans="14:18" ht="12.75">
      <c r="N8" s="111" t="s">
        <v>19</v>
      </c>
      <c r="O8" s="111"/>
      <c r="P8" s="111"/>
      <c r="Q8" s="111"/>
      <c r="R8" s="111"/>
    </row>
    <row r="9" spans="2:16" ht="12.75">
      <c r="B9" s="23" t="s">
        <v>48</v>
      </c>
      <c r="C9" s="23" t="s">
        <v>41</v>
      </c>
      <c r="D9" s="23"/>
      <c r="E9" s="23"/>
      <c r="F9" s="23"/>
      <c r="G9" s="23"/>
      <c r="P9" s="24" t="s">
        <v>49</v>
      </c>
    </row>
    <row r="10" spans="3:18" ht="12.75">
      <c r="C10" s="25" t="s">
        <v>13</v>
      </c>
      <c r="N10" s="23"/>
      <c r="O10" s="23"/>
      <c r="P10" s="23"/>
      <c r="Q10" s="23" t="s">
        <v>76</v>
      </c>
      <c r="R10" s="23"/>
    </row>
    <row r="11" spans="14:17" ht="12.75">
      <c r="N11" s="25" t="s">
        <v>50</v>
      </c>
      <c r="Q11" s="25" t="s">
        <v>43</v>
      </c>
    </row>
    <row r="12" spans="4:15" ht="12.75">
      <c r="D12" s="79">
        <v>3723</v>
      </c>
      <c r="E12" s="79" t="s">
        <v>51</v>
      </c>
      <c r="F12" s="85"/>
      <c r="N12" s="112">
        <v>43344</v>
      </c>
      <c r="O12" s="113"/>
    </row>
    <row r="13" spans="4:18" ht="15.75">
      <c r="D13" s="79">
        <v>1762</v>
      </c>
      <c r="E13" s="79" t="s">
        <v>52</v>
      </c>
      <c r="F13" s="85"/>
      <c r="N13" s="25" t="s">
        <v>11</v>
      </c>
      <c r="R13" s="17" t="s">
        <v>53</v>
      </c>
    </row>
    <row r="14" spans="4:6" ht="12.75">
      <c r="D14" s="1"/>
      <c r="E14" s="1"/>
      <c r="F14" s="1"/>
    </row>
    <row r="15" spans="1:18" ht="13.5" customHeight="1">
      <c r="A15" s="97" t="s">
        <v>54</v>
      </c>
      <c r="B15" s="98" t="s">
        <v>15</v>
      </c>
      <c r="C15" s="98" t="s">
        <v>16</v>
      </c>
      <c r="D15" s="98" t="s">
        <v>17</v>
      </c>
      <c r="E15" s="106"/>
      <c r="F15" s="103" t="s">
        <v>77</v>
      </c>
      <c r="G15" s="99" t="s">
        <v>55</v>
      </c>
      <c r="H15" s="99"/>
      <c r="I15" s="99"/>
      <c r="J15" s="99"/>
      <c r="K15" s="99"/>
      <c r="L15" s="99"/>
      <c r="M15" s="99"/>
      <c r="N15" s="99"/>
      <c r="O15" s="99"/>
      <c r="P15" s="100"/>
      <c r="Q15" s="98" t="s">
        <v>56</v>
      </c>
      <c r="R15" s="98" t="str">
        <f>ЗАПОЛНИТЬ!I1</f>
        <v>Фонд заробітної плати на 2018 рік (грн)</v>
      </c>
    </row>
    <row r="16" spans="1:18" ht="12.75">
      <c r="A16" s="97"/>
      <c r="B16" s="98"/>
      <c r="C16" s="98"/>
      <c r="D16" s="98"/>
      <c r="E16" s="107"/>
      <c r="F16" s="104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98"/>
      <c r="R16" s="98"/>
    </row>
    <row r="17" spans="1:18" ht="91.5">
      <c r="A17" s="97"/>
      <c r="B17" s="98"/>
      <c r="C17" s="98"/>
      <c r="D17" s="98"/>
      <c r="E17" s="108"/>
      <c r="F17" s="105"/>
      <c r="G17" s="84" t="s">
        <v>57</v>
      </c>
      <c r="H17" s="27" t="s">
        <v>58</v>
      </c>
      <c r="I17" s="27" t="s">
        <v>59</v>
      </c>
      <c r="J17" s="27" t="s">
        <v>78</v>
      </c>
      <c r="K17" s="27" t="s">
        <v>60</v>
      </c>
      <c r="L17" s="27" t="s">
        <v>61</v>
      </c>
      <c r="M17" s="27" t="s">
        <v>62</v>
      </c>
      <c r="N17" s="27" t="s">
        <v>63</v>
      </c>
      <c r="O17" s="27" t="s">
        <v>64</v>
      </c>
      <c r="P17" s="27" t="s">
        <v>65</v>
      </c>
      <c r="Q17" s="98"/>
      <c r="R17" s="98"/>
    </row>
    <row r="18" spans="1:18" ht="12.75">
      <c r="A18" s="28">
        <v>1</v>
      </c>
      <c r="B18" s="29" t="s">
        <v>19</v>
      </c>
      <c r="C18" s="26">
        <v>1</v>
      </c>
      <c r="D18" s="30">
        <f>E18*D$13</f>
        <v>4545.96</v>
      </c>
      <c r="E18" s="31">
        <v>2.58</v>
      </c>
      <c r="F18" s="87">
        <f>ROUND(D18*1.1,0)</f>
        <v>5001</v>
      </c>
      <c r="G18" s="32"/>
      <c r="H18" s="32"/>
      <c r="I18" s="32"/>
      <c r="J18" s="32">
        <f>F18*C18*0.3</f>
        <v>1500.3</v>
      </c>
      <c r="K18" s="32"/>
      <c r="L18" s="32"/>
      <c r="M18" s="32"/>
      <c r="N18" s="32"/>
      <c r="O18" s="32"/>
      <c r="P18" s="32">
        <f>F18*C18*0.3</f>
        <v>1500.3</v>
      </c>
      <c r="Q18" s="33">
        <f>F18*C18+G18+H18+I18+J18+K18+L18+M18+N18+O18+P18</f>
        <v>8001.6</v>
      </c>
      <c r="R18" s="34">
        <f>ROUND(Q18*12,2)</f>
        <v>96019.2</v>
      </c>
    </row>
    <row r="19" spans="1:18" ht="12.75">
      <c r="A19" s="28"/>
      <c r="B19" s="35" t="s">
        <v>66</v>
      </c>
      <c r="C19" s="26"/>
      <c r="D19" s="30"/>
      <c r="E19" s="31"/>
      <c r="F19" s="87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22.5">
      <c r="A20" s="28">
        <v>2</v>
      </c>
      <c r="B20" s="29" t="s">
        <v>20</v>
      </c>
      <c r="C20" s="26">
        <v>1.5</v>
      </c>
      <c r="D20" s="30">
        <f>D18*90/100</f>
        <v>4091.364</v>
      </c>
      <c r="E20" s="31"/>
      <c r="F20" s="87">
        <f>ROUND(D20*1.1,0)</f>
        <v>4501</v>
      </c>
      <c r="G20" s="32"/>
      <c r="H20" s="32"/>
      <c r="I20" s="32"/>
      <c r="J20" s="32">
        <f>F20*C20*0.3</f>
        <v>2025.4499999999998</v>
      </c>
      <c r="K20" s="32"/>
      <c r="L20" s="32"/>
      <c r="M20" s="32"/>
      <c r="N20" s="32"/>
      <c r="O20" s="32"/>
      <c r="P20" s="32">
        <f>F20*C20*0.3</f>
        <v>2025.4499999999998</v>
      </c>
      <c r="Q20" s="33">
        <f>F20*C20+G20+H20+I20+J20+K20+L20+M20+N20+O20+P20</f>
        <v>10802.400000000001</v>
      </c>
      <c r="R20" s="34">
        <f aca="true" t="shared" si="0" ref="R20:R32">ROUND(Q20*12,2)</f>
        <v>129628.8</v>
      </c>
    </row>
    <row r="21" spans="1:18" ht="12.75">
      <c r="A21" s="28">
        <v>3</v>
      </c>
      <c r="B21" s="29" t="s">
        <v>21</v>
      </c>
      <c r="C21" s="26">
        <v>0</v>
      </c>
      <c r="D21" s="30">
        <v>0</v>
      </c>
      <c r="E21" s="31">
        <v>2.12</v>
      </c>
      <c r="F21" s="87">
        <f>ROUND(D21*1.1,0)</f>
        <v>0</v>
      </c>
      <c r="G21" s="32"/>
      <c r="H21" s="32"/>
      <c r="I21" s="32"/>
      <c r="J21" s="32">
        <f>F21*C21*0.2</f>
        <v>0</v>
      </c>
      <c r="K21" s="32"/>
      <c r="L21" s="32"/>
      <c r="M21" s="32"/>
      <c r="N21" s="32"/>
      <c r="O21" s="32"/>
      <c r="P21" s="32">
        <f>F21*C21*0.3</f>
        <v>0</v>
      </c>
      <c r="Q21" s="33">
        <f>F21*C21+G21+H21+I21+J21+K21+L21+M21+N21+O21+P21</f>
        <v>0</v>
      </c>
      <c r="R21" s="34">
        <f t="shared" si="0"/>
        <v>0</v>
      </c>
    </row>
    <row r="22" spans="1:18" ht="12.75">
      <c r="A22" s="28">
        <v>4</v>
      </c>
      <c r="B22" s="29" t="s">
        <v>22</v>
      </c>
      <c r="C22" s="26">
        <v>0.5</v>
      </c>
      <c r="D22" s="30">
        <f aca="true" t="shared" si="1" ref="D22:D46">E22*D$13</f>
        <v>2889.68</v>
      </c>
      <c r="E22" s="31">
        <v>1.64</v>
      </c>
      <c r="F22" s="32"/>
      <c r="G22" s="32"/>
      <c r="H22" s="32"/>
      <c r="I22" s="32"/>
      <c r="J22" s="32"/>
      <c r="K22" s="32">
        <f>D22*C22*0.5</f>
        <v>722.42</v>
      </c>
      <c r="L22" s="32"/>
      <c r="M22" s="32"/>
      <c r="N22" s="32"/>
      <c r="O22" s="32"/>
      <c r="P22" s="32">
        <f>D22*C22*0.3</f>
        <v>433.45199999999994</v>
      </c>
      <c r="Q22" s="33">
        <f aca="true" t="shared" si="2" ref="Q22:Q32">D22*C22+G22+H22+I22+J22+K22+L22+M22+N22+O22+P22</f>
        <v>2600.7119999999995</v>
      </c>
      <c r="R22" s="34">
        <f t="shared" si="0"/>
        <v>31208.54</v>
      </c>
    </row>
    <row r="23" spans="1:18" ht="12.75">
      <c r="A23" s="28">
        <v>5</v>
      </c>
      <c r="B23" s="29" t="s">
        <v>69</v>
      </c>
      <c r="C23" s="26">
        <v>0.5</v>
      </c>
      <c r="D23" s="30">
        <f t="shared" si="1"/>
        <v>2237.7400000000002</v>
      </c>
      <c r="E23" s="31">
        <v>1.27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>
        <f t="shared" si="2"/>
        <v>1118.8700000000001</v>
      </c>
      <c r="R23" s="34">
        <f t="shared" si="0"/>
        <v>13426.44</v>
      </c>
    </row>
    <row r="24" spans="1:18" ht="12.75">
      <c r="A24" s="28">
        <v>6</v>
      </c>
      <c r="B24" s="29" t="s">
        <v>23</v>
      </c>
      <c r="C24" s="26">
        <v>1</v>
      </c>
      <c r="D24" s="30">
        <f t="shared" si="1"/>
        <v>2713.48</v>
      </c>
      <c r="E24" s="31">
        <v>1.54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>
        <f t="shared" si="2"/>
        <v>2713.48</v>
      </c>
      <c r="R24" s="34">
        <f t="shared" si="0"/>
        <v>32561.76</v>
      </c>
    </row>
    <row r="25" spans="1:18" ht="12.75">
      <c r="A25" s="28">
        <v>7</v>
      </c>
      <c r="B25" s="29" t="s">
        <v>24</v>
      </c>
      <c r="C25" s="26">
        <v>0.5</v>
      </c>
      <c r="D25" s="30">
        <f t="shared" si="1"/>
        <v>2889.68</v>
      </c>
      <c r="E25" s="31">
        <v>1.64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f>D25*C25*0.3</f>
        <v>433.45199999999994</v>
      </c>
      <c r="Q25" s="33">
        <f t="shared" si="2"/>
        <v>1878.292</v>
      </c>
      <c r="R25" s="34">
        <f t="shared" si="0"/>
        <v>22539.5</v>
      </c>
    </row>
    <row r="26" spans="1:18" ht="12.75">
      <c r="A26" s="28">
        <v>8</v>
      </c>
      <c r="B26" s="29" t="s">
        <v>25</v>
      </c>
      <c r="C26" s="26">
        <v>1</v>
      </c>
      <c r="D26" s="30">
        <f t="shared" si="1"/>
        <v>2079.16</v>
      </c>
      <c r="E26" s="31">
        <v>1.18</v>
      </c>
      <c r="F26" s="32"/>
      <c r="G26" s="32"/>
      <c r="H26" s="32"/>
      <c r="I26" s="32"/>
      <c r="J26" s="32"/>
      <c r="K26" s="32"/>
      <c r="L26" s="32">
        <f>D26*C26*0.25</f>
        <v>519.79</v>
      </c>
      <c r="M26" s="32"/>
      <c r="N26" s="32"/>
      <c r="O26" s="32"/>
      <c r="P26" s="32"/>
      <c r="Q26" s="33">
        <f t="shared" si="2"/>
        <v>2598.95</v>
      </c>
      <c r="R26" s="34">
        <f t="shared" si="0"/>
        <v>31187.4</v>
      </c>
    </row>
    <row r="27" spans="1:18" ht="22.5">
      <c r="A27" s="28">
        <v>9</v>
      </c>
      <c r="B27" s="29" t="s">
        <v>26</v>
      </c>
      <c r="C27" s="26">
        <v>1</v>
      </c>
      <c r="D27" s="30">
        <f t="shared" si="1"/>
        <v>1920.5800000000002</v>
      </c>
      <c r="E27" s="31">
        <v>1.09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>
        <f t="shared" si="2"/>
        <v>1920.5800000000002</v>
      </c>
      <c r="R27" s="34">
        <f t="shared" si="0"/>
        <v>23046.96</v>
      </c>
    </row>
    <row r="28" spans="1:18" ht="12.75">
      <c r="A28" s="28">
        <v>10</v>
      </c>
      <c r="B28" s="29" t="s">
        <v>27</v>
      </c>
      <c r="C28" s="26">
        <v>1</v>
      </c>
      <c r="D28" s="30">
        <f t="shared" si="1"/>
        <v>2079.16</v>
      </c>
      <c r="E28" s="31">
        <v>1.18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>
        <f t="shared" si="2"/>
        <v>2079.16</v>
      </c>
      <c r="R28" s="34">
        <f t="shared" si="0"/>
        <v>24949.92</v>
      </c>
    </row>
    <row r="29" spans="1:18" ht="12.75">
      <c r="A29" s="28">
        <v>11</v>
      </c>
      <c r="B29" s="29" t="s">
        <v>28</v>
      </c>
      <c r="C29" s="26">
        <v>0.5</v>
      </c>
      <c r="D29" s="30">
        <f t="shared" si="1"/>
        <v>1762</v>
      </c>
      <c r="E29" s="31">
        <v>1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>
        <f t="shared" si="2"/>
        <v>881</v>
      </c>
      <c r="R29" s="34">
        <f t="shared" si="0"/>
        <v>10572</v>
      </c>
    </row>
    <row r="30" spans="1:18" ht="12.75">
      <c r="A30" s="28">
        <v>12</v>
      </c>
      <c r="B30" s="29" t="s">
        <v>29</v>
      </c>
      <c r="C30" s="26">
        <v>1</v>
      </c>
      <c r="D30" s="30">
        <f t="shared" si="1"/>
        <v>1762</v>
      </c>
      <c r="E30" s="31">
        <v>1</v>
      </c>
      <c r="F30" s="32"/>
      <c r="G30" s="32"/>
      <c r="H30" s="32"/>
      <c r="I30" s="32"/>
      <c r="J30" s="32"/>
      <c r="K30" s="32"/>
      <c r="L30" s="32"/>
      <c r="M30" s="32"/>
      <c r="N30" s="32"/>
      <c r="O30" s="36">
        <f>D30/165.5*0.4*240</f>
        <v>1022.0664652567978</v>
      </c>
      <c r="P30" s="32"/>
      <c r="Q30" s="33">
        <f t="shared" si="2"/>
        <v>2784.0664652567975</v>
      </c>
      <c r="R30" s="34">
        <f t="shared" si="0"/>
        <v>33408.8</v>
      </c>
    </row>
    <row r="31" spans="1:18" ht="12.75">
      <c r="A31" s="28">
        <v>13</v>
      </c>
      <c r="B31" s="29" t="s">
        <v>30</v>
      </c>
      <c r="C31" s="26">
        <v>4.5</v>
      </c>
      <c r="D31" s="30">
        <f t="shared" si="1"/>
        <v>1762</v>
      </c>
      <c r="E31" s="31">
        <v>1</v>
      </c>
      <c r="F31" s="32"/>
      <c r="G31" s="32"/>
      <c r="H31" s="32"/>
      <c r="I31" s="32"/>
      <c r="J31" s="32"/>
      <c r="K31" s="32"/>
      <c r="L31" s="32"/>
      <c r="M31" s="32">
        <f>D31*1*0.1</f>
        <v>176.20000000000002</v>
      </c>
      <c r="N31" s="32"/>
      <c r="O31" s="36"/>
      <c r="P31" s="32"/>
      <c r="Q31" s="33">
        <f t="shared" si="2"/>
        <v>8105.2</v>
      </c>
      <c r="R31" s="34">
        <f t="shared" si="0"/>
        <v>97262.4</v>
      </c>
    </row>
    <row r="32" spans="1:18" ht="22.5">
      <c r="A32" s="28">
        <v>14</v>
      </c>
      <c r="B32" s="29" t="s">
        <v>31</v>
      </c>
      <c r="C32" s="26">
        <v>2</v>
      </c>
      <c r="D32" s="30">
        <f t="shared" si="1"/>
        <v>1920.5800000000002</v>
      </c>
      <c r="E32" s="31">
        <v>1.09</v>
      </c>
      <c r="F32" s="32"/>
      <c r="G32" s="32"/>
      <c r="H32" s="32"/>
      <c r="I32" s="32"/>
      <c r="J32" s="32"/>
      <c r="K32" s="32"/>
      <c r="L32" s="32"/>
      <c r="M32" s="32"/>
      <c r="N32" s="32"/>
      <c r="O32" s="36">
        <f>D32/165.5*0.4*240</f>
        <v>1114.0524471299095</v>
      </c>
      <c r="P32" s="32"/>
      <c r="Q32" s="33">
        <f t="shared" si="2"/>
        <v>4955.21244712991</v>
      </c>
      <c r="R32" s="34">
        <f t="shared" si="0"/>
        <v>59462.55</v>
      </c>
    </row>
    <row r="33" spans="1:18" ht="12.75">
      <c r="A33" s="28"/>
      <c r="B33" s="35" t="s">
        <v>67</v>
      </c>
      <c r="C33" s="26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</row>
    <row r="34" spans="1:18" ht="12.75">
      <c r="A34" s="28">
        <v>15</v>
      </c>
      <c r="B34" s="29" t="s">
        <v>44</v>
      </c>
      <c r="C34" s="26">
        <v>1</v>
      </c>
      <c r="D34" s="30">
        <f>D20</f>
        <v>4091.364</v>
      </c>
      <c r="E34" s="31"/>
      <c r="F34" s="32"/>
      <c r="G34" s="32"/>
      <c r="H34" s="32"/>
      <c r="I34" s="32"/>
      <c r="J34" s="32">
        <f>D34*C34*0.2</f>
        <v>818.2728000000001</v>
      </c>
      <c r="K34" s="32"/>
      <c r="L34" s="32"/>
      <c r="M34" s="32"/>
      <c r="N34" s="32"/>
      <c r="O34" s="32"/>
      <c r="P34" s="32">
        <f>D34*C34*0.3</f>
        <v>1227.4092</v>
      </c>
      <c r="Q34" s="33">
        <f aca="true" t="shared" si="3" ref="Q34:Q46">D34*C34+G34+H34+I34+J34+K34+L34+M34+N34+O34+P34</f>
        <v>6137.046</v>
      </c>
      <c r="R34" s="34">
        <f aca="true" t="shared" si="4" ref="R34:R47">ROUND(Q34*12,2)</f>
        <v>73644.55</v>
      </c>
    </row>
    <row r="35" spans="1:18" ht="12.75">
      <c r="A35" s="28">
        <v>16</v>
      </c>
      <c r="B35" s="29" t="s">
        <v>32</v>
      </c>
      <c r="C35" s="26">
        <v>0.5</v>
      </c>
      <c r="D35" s="30">
        <f t="shared" si="1"/>
        <v>3735.44</v>
      </c>
      <c r="E35" s="31">
        <v>2.12</v>
      </c>
      <c r="F35" s="32"/>
      <c r="G35" s="32"/>
      <c r="H35" s="32"/>
      <c r="I35" s="32"/>
      <c r="J35" s="32">
        <f>D35*C35*0.2</f>
        <v>373.54400000000004</v>
      </c>
      <c r="K35" s="32"/>
      <c r="L35" s="32"/>
      <c r="M35" s="32"/>
      <c r="N35" s="32"/>
      <c r="O35" s="32"/>
      <c r="P35" s="32">
        <f>D35*C35*0.3</f>
        <v>560.316</v>
      </c>
      <c r="Q35" s="33">
        <f t="shared" si="3"/>
        <v>2801.58</v>
      </c>
      <c r="R35" s="34">
        <f t="shared" si="4"/>
        <v>33618.96</v>
      </c>
    </row>
    <row r="36" spans="1:18" ht="12.75">
      <c r="A36" s="28">
        <v>17</v>
      </c>
      <c r="B36" s="29" t="s">
        <v>21</v>
      </c>
      <c r="C36" s="26">
        <v>0.5</v>
      </c>
      <c r="D36" s="30">
        <f t="shared" si="1"/>
        <v>4264.04</v>
      </c>
      <c r="E36" s="31">
        <v>2.42</v>
      </c>
      <c r="F36" s="32"/>
      <c r="G36" s="32"/>
      <c r="H36" s="32"/>
      <c r="I36" s="32"/>
      <c r="J36" s="32">
        <f>D36*C36*0.2</f>
        <v>426.404</v>
      </c>
      <c r="K36" s="32"/>
      <c r="L36" s="32"/>
      <c r="M36" s="32"/>
      <c r="N36" s="32"/>
      <c r="O36" s="32"/>
      <c r="P36" s="32">
        <f>D36*C36*0.3</f>
        <v>639.606</v>
      </c>
      <c r="Q36" s="33">
        <f t="shared" si="3"/>
        <v>3198.0299999999997</v>
      </c>
      <c r="R36" s="34">
        <f t="shared" si="4"/>
        <v>38376.36</v>
      </c>
    </row>
    <row r="37" spans="1:18" ht="12.75">
      <c r="A37" s="28">
        <v>18</v>
      </c>
      <c r="B37" s="29" t="s">
        <v>33</v>
      </c>
      <c r="C37" s="26">
        <v>3.6</v>
      </c>
      <c r="D37" s="30">
        <f t="shared" si="1"/>
        <v>4264.04</v>
      </c>
      <c r="E37" s="31">
        <v>2.42</v>
      </c>
      <c r="F37" s="32"/>
      <c r="G37" s="32"/>
      <c r="H37" s="32"/>
      <c r="I37" s="32"/>
      <c r="J37" s="32">
        <f>D37*C37*0.2</f>
        <v>3070.1088</v>
      </c>
      <c r="K37" s="32"/>
      <c r="L37" s="32"/>
      <c r="M37" s="32"/>
      <c r="N37" s="32"/>
      <c r="O37" s="32"/>
      <c r="P37" s="32">
        <f>D37*C37*0.3</f>
        <v>4605.1632</v>
      </c>
      <c r="Q37" s="33">
        <f t="shared" si="3"/>
        <v>23025.816</v>
      </c>
      <c r="R37" s="34">
        <f t="shared" si="4"/>
        <v>276309.79</v>
      </c>
    </row>
    <row r="38" spans="1:18" ht="12.75">
      <c r="A38" s="28">
        <v>19</v>
      </c>
      <c r="B38" s="29" t="s">
        <v>34</v>
      </c>
      <c r="C38" s="26">
        <v>0.5</v>
      </c>
      <c r="D38" s="30">
        <f t="shared" si="1"/>
        <v>2889.68</v>
      </c>
      <c r="E38" s="31">
        <v>1.64</v>
      </c>
      <c r="F38" s="32"/>
      <c r="G38" s="32"/>
      <c r="H38" s="32"/>
      <c r="I38" s="32"/>
      <c r="J38" s="32"/>
      <c r="K38" s="32"/>
      <c r="L38" s="32"/>
      <c r="M38" s="32"/>
      <c r="N38" s="32">
        <f>D38*C38*0.1</f>
        <v>144.484</v>
      </c>
      <c r="O38" s="32"/>
      <c r="P38" s="32">
        <f>(D38*C38+N38)*0.3</f>
        <v>476.7971999999999</v>
      </c>
      <c r="Q38" s="33">
        <f t="shared" si="3"/>
        <v>2066.1211999999996</v>
      </c>
      <c r="R38" s="34">
        <f t="shared" si="4"/>
        <v>24793.45</v>
      </c>
    </row>
    <row r="39" spans="1:18" ht="12.75">
      <c r="A39" s="28">
        <v>20</v>
      </c>
      <c r="B39" s="29" t="s">
        <v>24</v>
      </c>
      <c r="C39" s="26">
        <v>0.25</v>
      </c>
      <c r="D39" s="30">
        <f t="shared" si="1"/>
        <v>2889.68</v>
      </c>
      <c r="E39" s="31">
        <v>1.64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f>(D39*C39+N39)*0.3</f>
        <v>216.72599999999997</v>
      </c>
      <c r="Q39" s="33">
        <f t="shared" si="3"/>
        <v>939.146</v>
      </c>
      <c r="R39" s="34">
        <f t="shared" si="4"/>
        <v>11269.75</v>
      </c>
    </row>
    <row r="40" spans="1:18" ht="12.75">
      <c r="A40" s="28">
        <v>21</v>
      </c>
      <c r="B40" s="29" t="s">
        <v>23</v>
      </c>
      <c r="C40" s="26">
        <v>0.5</v>
      </c>
      <c r="D40" s="30">
        <f t="shared" si="1"/>
        <v>2713.48</v>
      </c>
      <c r="E40" s="31">
        <v>1.54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>
        <f t="shared" si="3"/>
        <v>1356.74</v>
      </c>
      <c r="R40" s="34">
        <f t="shared" si="4"/>
        <v>16280.88</v>
      </c>
    </row>
    <row r="41" spans="1:18" ht="12.75">
      <c r="A41" s="28">
        <v>22</v>
      </c>
      <c r="B41" s="29" t="s">
        <v>35</v>
      </c>
      <c r="C41" s="26">
        <v>2.3</v>
      </c>
      <c r="D41" s="30">
        <f t="shared" si="1"/>
        <v>2396.32</v>
      </c>
      <c r="E41" s="31">
        <v>1.36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>
        <f t="shared" si="3"/>
        <v>5511.536</v>
      </c>
      <c r="R41" s="34">
        <f t="shared" si="4"/>
        <v>66138.43</v>
      </c>
    </row>
    <row r="42" spans="1:18" ht="12.75">
      <c r="A42" s="28">
        <v>23</v>
      </c>
      <c r="B42" s="29" t="s">
        <v>27</v>
      </c>
      <c r="C42" s="26">
        <v>1.5</v>
      </c>
      <c r="D42" s="30">
        <f t="shared" si="1"/>
        <v>2079.16</v>
      </c>
      <c r="E42" s="31">
        <v>1.18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>
        <f t="shared" si="3"/>
        <v>3118.74</v>
      </c>
      <c r="R42" s="34">
        <f t="shared" si="4"/>
        <v>37424.88</v>
      </c>
    </row>
    <row r="43" spans="1:18" ht="12.75">
      <c r="A43" s="28">
        <v>24</v>
      </c>
      <c r="B43" s="29" t="s">
        <v>28</v>
      </c>
      <c r="C43" s="26">
        <v>0.5</v>
      </c>
      <c r="D43" s="30">
        <f t="shared" si="1"/>
        <v>1762</v>
      </c>
      <c r="E43" s="31">
        <v>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>
        <f t="shared" si="3"/>
        <v>881</v>
      </c>
      <c r="R43" s="34">
        <f t="shared" si="4"/>
        <v>10572</v>
      </c>
    </row>
    <row r="44" spans="1:18" ht="12.75">
      <c r="A44" s="28">
        <v>25</v>
      </c>
      <c r="B44" s="29" t="s">
        <v>36</v>
      </c>
      <c r="C44" s="26">
        <v>0.5</v>
      </c>
      <c r="D44" s="30">
        <f t="shared" si="1"/>
        <v>1920.5800000000002</v>
      </c>
      <c r="E44" s="31">
        <v>1.09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>
        <f t="shared" si="3"/>
        <v>960.2900000000001</v>
      </c>
      <c r="R44" s="34">
        <f t="shared" si="4"/>
        <v>11523.48</v>
      </c>
    </row>
    <row r="45" spans="1:18" ht="12.75">
      <c r="A45" s="28">
        <v>26</v>
      </c>
      <c r="B45" s="29" t="s">
        <v>30</v>
      </c>
      <c r="C45" s="26">
        <v>0.5</v>
      </c>
      <c r="D45" s="30">
        <f t="shared" si="1"/>
        <v>1762</v>
      </c>
      <c r="E45" s="31">
        <v>1</v>
      </c>
      <c r="F45" s="32"/>
      <c r="G45" s="32"/>
      <c r="H45" s="32"/>
      <c r="I45" s="32"/>
      <c r="J45" s="32"/>
      <c r="K45" s="32"/>
      <c r="L45" s="32"/>
      <c r="M45" s="32">
        <f>D45*C45*0.1</f>
        <v>88.10000000000001</v>
      </c>
      <c r="N45" s="32"/>
      <c r="O45" s="32"/>
      <c r="P45" s="32"/>
      <c r="Q45" s="33">
        <f t="shared" si="3"/>
        <v>969.1</v>
      </c>
      <c r="R45" s="34">
        <f t="shared" si="4"/>
        <v>11629.2</v>
      </c>
    </row>
    <row r="46" spans="1:18" ht="12.75">
      <c r="A46" s="28">
        <v>27</v>
      </c>
      <c r="B46" s="29" t="s">
        <v>29</v>
      </c>
      <c r="C46" s="26">
        <v>1</v>
      </c>
      <c r="D46" s="30">
        <f t="shared" si="1"/>
        <v>1762</v>
      </c>
      <c r="E46" s="31">
        <v>1</v>
      </c>
      <c r="F46" s="32"/>
      <c r="G46" s="32"/>
      <c r="H46" s="32"/>
      <c r="I46" s="32"/>
      <c r="J46" s="32"/>
      <c r="K46" s="32"/>
      <c r="L46" s="32"/>
      <c r="M46" s="32"/>
      <c r="N46" s="32"/>
      <c r="O46" s="36">
        <f>D46/165.5*0.4*240</f>
        <v>1022.0664652567978</v>
      </c>
      <c r="P46" s="32"/>
      <c r="Q46" s="33">
        <f t="shared" si="3"/>
        <v>2784.0664652567975</v>
      </c>
      <c r="R46" s="34">
        <f t="shared" si="4"/>
        <v>33408.8</v>
      </c>
    </row>
    <row r="47" spans="1:18" s="40" customFormat="1" ht="12.75">
      <c r="A47" s="37"/>
      <c r="B47" s="37" t="s">
        <v>68</v>
      </c>
      <c r="C47" s="38">
        <f>SUM(C18:C46)</f>
        <v>29.150000000000002</v>
      </c>
      <c r="D47" s="39">
        <f>SUM(D18:D46)</f>
        <v>69183.16800000002</v>
      </c>
      <c r="E47" s="56"/>
      <c r="F47" s="38"/>
      <c r="G47" s="38">
        <f aca="true" t="shared" si="5" ref="G47:Q47">SUM(G18:G46)</f>
        <v>0</v>
      </c>
      <c r="H47" s="38">
        <f t="shared" si="5"/>
        <v>0</v>
      </c>
      <c r="I47" s="38">
        <f t="shared" si="5"/>
        <v>0</v>
      </c>
      <c r="J47" s="38">
        <f t="shared" si="5"/>
        <v>8214.0796</v>
      </c>
      <c r="K47" s="38">
        <f t="shared" si="5"/>
        <v>722.42</v>
      </c>
      <c r="L47" s="38">
        <f t="shared" si="5"/>
        <v>519.79</v>
      </c>
      <c r="M47" s="38">
        <f t="shared" si="5"/>
        <v>264.3</v>
      </c>
      <c r="N47" s="38">
        <f t="shared" si="5"/>
        <v>144.484</v>
      </c>
      <c r="O47" s="38">
        <f t="shared" si="5"/>
        <v>3158.1853776435046</v>
      </c>
      <c r="P47" s="38">
        <f t="shared" si="5"/>
        <v>12118.671599999998</v>
      </c>
      <c r="Q47" s="38">
        <f t="shared" si="5"/>
        <v>104188.73457764351</v>
      </c>
      <c r="R47" s="34">
        <f t="shared" si="4"/>
        <v>1250264.81</v>
      </c>
    </row>
    <row r="48" spans="1:19" s="45" customFormat="1" ht="11.25">
      <c r="A48" s="41"/>
      <c r="B48" s="42" t="s">
        <v>40</v>
      </c>
      <c r="C48" s="41">
        <v>18.944</v>
      </c>
      <c r="D48" s="43">
        <f>(Q48-P48-J48-G48-H48-I48)/C48</f>
        <v>4748.6465371621625</v>
      </c>
      <c r="E48" s="43"/>
      <c r="F48" s="43">
        <f>D48</f>
        <v>4748.6465371621625</v>
      </c>
      <c r="G48" s="53">
        <f>G50*R50</f>
        <v>5820.9</v>
      </c>
      <c r="H48" s="53">
        <f>H50*R$50</f>
        <v>9036.72</v>
      </c>
      <c r="I48" s="53">
        <f>I50*R$50</f>
        <v>3922.62</v>
      </c>
      <c r="J48" s="53">
        <f>(J50*R50)-(J18+J20+J21)</f>
        <v>9503.1</v>
      </c>
      <c r="K48" s="53">
        <f>K50*S$50</f>
        <v>0</v>
      </c>
      <c r="L48" s="53">
        <f>L50*T$50</f>
        <v>0</v>
      </c>
      <c r="M48" s="53">
        <f>M50*U$50</f>
        <v>0</v>
      </c>
      <c r="N48" s="53">
        <f>N50*V$50</f>
        <v>0</v>
      </c>
      <c r="O48" s="53">
        <f>O50*W$50</f>
        <v>0</v>
      </c>
      <c r="P48" s="53">
        <f>(P50*R50)-(P18+P20+P21)</f>
        <v>20784.73</v>
      </c>
      <c r="Q48" s="53">
        <v>139026.43</v>
      </c>
      <c r="R48" s="54">
        <f>Q48*12</f>
        <v>1668317.16</v>
      </c>
      <c r="S48" s="44"/>
    </row>
    <row r="49" spans="1:18" s="40" customFormat="1" ht="12.75">
      <c r="A49" s="37"/>
      <c r="B49" s="37" t="s">
        <v>68</v>
      </c>
      <c r="C49" s="46">
        <f>C47+C48</f>
        <v>48.094</v>
      </c>
      <c r="D49" s="39">
        <f>D47+D48</f>
        <v>73931.81453716218</v>
      </c>
      <c r="E49" s="39"/>
      <c r="F49" s="39"/>
      <c r="G49" s="38">
        <f aca="true" t="shared" si="6" ref="G49:R49">G47+G48</f>
        <v>5820.9</v>
      </c>
      <c r="H49" s="38">
        <f t="shared" si="6"/>
        <v>9036.72</v>
      </c>
      <c r="I49" s="38">
        <f t="shared" si="6"/>
        <v>3922.62</v>
      </c>
      <c r="J49" s="38">
        <f t="shared" si="6"/>
        <v>17717.1796</v>
      </c>
      <c r="K49" s="38">
        <f t="shared" si="6"/>
        <v>722.42</v>
      </c>
      <c r="L49" s="38">
        <f t="shared" si="6"/>
        <v>519.79</v>
      </c>
      <c r="M49" s="38">
        <f t="shared" si="6"/>
        <v>264.3</v>
      </c>
      <c r="N49" s="38">
        <f t="shared" si="6"/>
        <v>144.484</v>
      </c>
      <c r="O49" s="38">
        <f t="shared" si="6"/>
        <v>3158.1853776435046</v>
      </c>
      <c r="P49" s="38">
        <f t="shared" si="6"/>
        <v>32903.4016</v>
      </c>
      <c r="Q49" s="38">
        <f t="shared" si="6"/>
        <v>243215.1645776435</v>
      </c>
      <c r="R49" s="38">
        <f t="shared" si="6"/>
        <v>2918581.9699999997</v>
      </c>
    </row>
    <row r="50" spans="6:18" s="80" customFormat="1" ht="12.75">
      <c r="F50" s="15"/>
      <c r="G50" s="81">
        <v>5820.9</v>
      </c>
      <c r="H50" s="82">
        <v>9036.72</v>
      </c>
      <c r="I50" s="82">
        <v>3922.62</v>
      </c>
      <c r="J50" s="82">
        <v>13028.85</v>
      </c>
      <c r="K50" s="82"/>
      <c r="L50" s="82"/>
      <c r="M50" s="82"/>
      <c r="N50" s="82"/>
      <c r="O50" s="82"/>
      <c r="P50" s="82">
        <v>24310.48</v>
      </c>
      <c r="R50" s="82">
        <v>1</v>
      </c>
    </row>
    <row r="51" spans="2:17" ht="14.25" customHeight="1">
      <c r="B51" s="109" t="str">
        <f>N8</f>
        <v>Директор</v>
      </c>
      <c r="C51" s="109"/>
      <c r="D51" s="109"/>
      <c r="E51" s="109"/>
      <c r="F51" s="86"/>
      <c r="L51" s="23"/>
      <c r="O51" s="23" t="s">
        <v>76</v>
      </c>
      <c r="P51" s="23"/>
      <c r="Q51" s="23"/>
    </row>
    <row r="52" spans="12:15" ht="12.75">
      <c r="L52" s="48" t="s">
        <v>42</v>
      </c>
      <c r="O52" s="49" t="s">
        <v>43</v>
      </c>
    </row>
    <row r="53" spans="2:17" ht="14.25" customHeight="1">
      <c r="B53" s="47" t="str">
        <f>ЗАПОЛНИТЬ!A11</f>
        <v>Головний бухгалтер </v>
      </c>
      <c r="C53" s="47"/>
      <c r="D53" s="47"/>
      <c r="E53" s="47"/>
      <c r="F53" s="86"/>
      <c r="G53" s="47"/>
      <c r="H53" s="47"/>
      <c r="I53" s="47"/>
      <c r="J53" s="47"/>
      <c r="K53" s="47"/>
      <c r="L53" s="47"/>
      <c r="M53" s="47"/>
      <c r="N53" s="47"/>
      <c r="O53" s="109" t="str">
        <f>ЗАПОЛНИТЬ!J11</f>
        <v>О.М. Рулевська</v>
      </c>
      <c r="P53" s="109"/>
      <c r="Q53" s="109"/>
    </row>
    <row r="54" spans="2:17" ht="15.75">
      <c r="B54" s="55"/>
      <c r="L54" s="50" t="s">
        <v>42</v>
      </c>
      <c r="O54" s="51" t="s">
        <v>43</v>
      </c>
      <c r="P54" s="52"/>
      <c r="Q54" s="52"/>
    </row>
  </sheetData>
  <sheetProtection selectLockedCells="1" selectUnlockedCells="1"/>
  <mergeCells count="16">
    <mergeCell ref="R15:R17"/>
    <mergeCell ref="B51:E51"/>
    <mergeCell ref="O53:Q53"/>
    <mergeCell ref="N1:R3"/>
    <mergeCell ref="N8:R8"/>
    <mergeCell ref="N12:O12"/>
    <mergeCell ref="N6:R6"/>
    <mergeCell ref="N7:Q7"/>
    <mergeCell ref="A15:A17"/>
    <mergeCell ref="B15:B17"/>
    <mergeCell ref="C15:C17"/>
    <mergeCell ref="D15:D17"/>
    <mergeCell ref="Q15:Q17"/>
    <mergeCell ref="G15:P16"/>
    <mergeCell ref="F15:F17"/>
    <mergeCell ref="E15:E17"/>
  </mergeCells>
  <printOptions/>
  <pageMargins left="0.2" right="0.2" top="0.20972222222222223" bottom="0.1798611111111111" header="0.5118055555555555" footer="0.5118055555555555"/>
  <pageSetup fitToHeight="2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2018-06-22T10:12:15Z</cp:lastPrinted>
  <dcterms:created xsi:type="dcterms:W3CDTF">2015-09-30T12:37:12Z</dcterms:created>
  <dcterms:modified xsi:type="dcterms:W3CDTF">2018-09-25T06:59:33Z</dcterms:modified>
  <cp:category/>
  <cp:version/>
  <cp:contentType/>
  <cp:contentStatus/>
</cp:coreProperties>
</file>